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60" windowWidth="15480" windowHeight="8505" tabRatio="347"/>
  </bookViews>
  <sheets>
    <sheet name="Sheet1" sheetId="2" r:id="rId1"/>
  </sheets>
  <definedNames>
    <definedName name="الانتقال_الى_الرواتب_قبل_المكرمة">#REF!</definedName>
    <definedName name="تصميم_عيسى_ابراهيم_الملاح">#REF!</definedName>
  </definedNames>
  <calcPr calcId="124519"/>
</workbook>
</file>

<file path=xl/calcChain.xml><?xml version="1.0" encoding="utf-8"?>
<calcChain xmlns="http://schemas.openxmlformats.org/spreadsheetml/2006/main">
  <c r="S16" i="2"/>
  <c r="S17" s="1"/>
  <c r="R16"/>
  <c r="R17" s="1"/>
  <c r="Q16"/>
  <c r="Q17" s="1"/>
  <c r="P16"/>
  <c r="P17" s="1"/>
  <c r="O16"/>
  <c r="O17" s="1"/>
  <c r="N16"/>
  <c r="N17" s="1"/>
  <c r="M16"/>
  <c r="M17" s="1"/>
  <c r="L16"/>
  <c r="L17" s="1"/>
  <c r="K16"/>
  <c r="K17" s="1"/>
  <c r="J16"/>
  <c r="J17" s="1"/>
  <c r="I16"/>
  <c r="I17" s="1"/>
  <c r="H16"/>
  <c r="H17" s="1"/>
  <c r="G16"/>
  <c r="G17" s="1"/>
  <c r="F16"/>
  <c r="F17" s="1"/>
  <c r="E16"/>
  <c r="E17" s="1"/>
  <c r="D16"/>
  <c r="D17" s="1"/>
  <c r="C16"/>
  <c r="C17" s="1"/>
  <c r="C14"/>
  <c r="D14" s="1"/>
  <c r="E14" s="1"/>
  <c r="F14" s="1"/>
  <c r="G14" s="1"/>
  <c r="H14" s="1"/>
  <c r="I14" s="1"/>
  <c r="J14" s="1"/>
  <c r="K14" s="1"/>
  <c r="L14" s="1"/>
  <c r="M14" s="1"/>
  <c r="N14" s="1"/>
  <c r="O14" s="1"/>
  <c r="P14" s="1"/>
  <c r="Q14" s="1"/>
  <c r="R14" s="1"/>
  <c r="S14" s="1"/>
  <c r="B11"/>
  <c r="S11" s="1"/>
  <c r="C9"/>
  <c r="R10" s="1"/>
  <c r="V8"/>
  <c r="U8"/>
  <c r="T8"/>
  <c r="S8"/>
  <c r="R8"/>
  <c r="Q8"/>
  <c r="P8"/>
  <c r="O8"/>
  <c r="S7"/>
  <c r="S6"/>
  <c r="B6"/>
  <c r="S5"/>
  <c r="C5"/>
  <c r="C10" l="1"/>
  <c r="E10"/>
  <c r="G10"/>
  <c r="I10"/>
  <c r="K10"/>
  <c r="M10"/>
  <c r="O10"/>
  <c r="Q10"/>
  <c r="S10"/>
  <c r="D10"/>
  <c r="F10"/>
  <c r="H10"/>
  <c r="J10"/>
  <c r="L10"/>
  <c r="N10"/>
  <c r="P10"/>
  <c r="D11"/>
  <c r="F11"/>
  <c r="H11"/>
  <c r="J11"/>
  <c r="L11"/>
  <c r="N11"/>
  <c r="P11"/>
  <c r="R11"/>
  <c r="D9"/>
  <c r="C11"/>
  <c r="E11"/>
  <c r="G11"/>
  <c r="I11"/>
  <c r="K11"/>
  <c r="M11"/>
  <c r="O11"/>
  <c r="Q11"/>
  <c r="C12"/>
  <c r="C13"/>
  <c r="C15"/>
  <c r="D15" l="1"/>
  <c r="D13"/>
  <c r="D12"/>
  <c r="E9"/>
  <c r="E15" l="1"/>
  <c r="E13"/>
  <c r="E12"/>
  <c r="F9"/>
  <c r="F15" l="1"/>
  <c r="F13"/>
  <c r="F12"/>
  <c r="G9"/>
  <c r="G15" l="1"/>
  <c r="G13"/>
  <c r="G12"/>
  <c r="H9"/>
  <c r="H15" l="1"/>
  <c r="H13"/>
  <c r="H12"/>
  <c r="I9"/>
  <c r="I15" l="1"/>
  <c r="I13"/>
  <c r="I12"/>
  <c r="J9"/>
  <c r="J15" l="1"/>
  <c r="J13"/>
  <c r="J12"/>
  <c r="K9"/>
  <c r="K15" l="1"/>
  <c r="K13"/>
  <c r="K12"/>
  <c r="L9"/>
  <c r="L15" l="1"/>
  <c r="L13"/>
  <c r="L12"/>
  <c r="M9"/>
  <c r="M15" l="1"/>
  <c r="M13"/>
  <c r="M12"/>
  <c r="N9"/>
  <c r="N15" l="1"/>
  <c r="N13"/>
  <c r="N12"/>
  <c r="O9"/>
  <c r="O15" l="1"/>
  <c r="O13"/>
  <c r="O12"/>
  <c r="P9"/>
  <c r="P15" l="1"/>
  <c r="P13"/>
  <c r="P12"/>
  <c r="Q9"/>
  <c r="Q15" l="1"/>
  <c r="Q13"/>
  <c r="Q12"/>
  <c r="R9"/>
  <c r="R15" l="1"/>
  <c r="R13"/>
  <c r="R12"/>
  <c r="S9"/>
  <c r="S15" l="1"/>
  <c r="S13"/>
  <c r="S12"/>
</calcChain>
</file>

<file path=xl/sharedStrings.xml><?xml version="1.0" encoding="utf-8"?>
<sst xmlns="http://schemas.openxmlformats.org/spreadsheetml/2006/main" count="17" uniqueCount="17">
  <si>
    <t>المرتبة</t>
  </si>
  <si>
    <t>العلاوة السنوية</t>
  </si>
  <si>
    <t>الدرجة</t>
  </si>
  <si>
    <t>النقل</t>
  </si>
  <si>
    <t>التقاعد</t>
  </si>
  <si>
    <t>علاوة</t>
  </si>
  <si>
    <t>بدل سكن</t>
  </si>
  <si>
    <t>مكافأة رمضان</t>
  </si>
  <si>
    <t>الراتب كامل</t>
  </si>
  <si>
    <t>khalidbahry@yahoo.com</t>
  </si>
  <si>
    <t>السلم الوضيفي الجديد لمنسوبي الهيئة العامة للطيران المدني</t>
  </si>
  <si>
    <t xml:space="preserve">الاساسي </t>
  </si>
  <si>
    <t>بدلات من اول درجة بالمرتبة</t>
  </si>
  <si>
    <t>بدلات مرتبة</t>
  </si>
  <si>
    <t>بدلات درجة</t>
  </si>
  <si>
    <t>بدلات من الدرجة الحالية</t>
  </si>
  <si>
    <t xml:space="preserve">  مهندس برمجيات / خالد احمد بحري  الاكاديمية السعودية للطيران المدني</t>
  </si>
</sst>
</file>

<file path=xl/styles.xml><?xml version="1.0" encoding="utf-8"?>
<styleSheet xmlns="http://schemas.openxmlformats.org/spreadsheetml/2006/main">
  <numFmts count="5">
    <numFmt numFmtId="164" formatCode="dddd"/>
    <numFmt numFmtId="165" formatCode="[$-1170401]B2dd\ mmmm\,\ yyyy;@"/>
    <numFmt numFmtId="166" formatCode="[$-2010000]yyyy/mm/dd;@"/>
    <numFmt numFmtId="167" formatCode="[$-F400]h:mm:ss\ AM/PM"/>
    <numFmt numFmtId="168" formatCode="0.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sz val="36"/>
      <color theme="3" tint="0.79998168889431442"/>
      <name val="Traditional Arabic"/>
      <family val="1"/>
    </font>
    <font>
      <u/>
      <sz val="11"/>
      <color theme="10"/>
      <name val="Arial"/>
      <family val="2"/>
    </font>
    <font>
      <b/>
      <sz val="22"/>
      <color theme="1"/>
      <name val="Arial"/>
      <family val="2"/>
    </font>
    <font>
      <sz val="20"/>
      <color theme="1"/>
      <name val="Traditional Arabic"/>
      <family val="1"/>
    </font>
    <font>
      <sz val="36"/>
      <color theme="0"/>
      <name val="Traditional Arabic"/>
      <family val="1"/>
    </font>
    <font>
      <b/>
      <sz val="33"/>
      <color theme="0"/>
      <name val="Traditional Arabic"/>
      <family val="1"/>
    </font>
    <font>
      <sz val="36"/>
      <name val="Traditional Arabic"/>
      <family val="1"/>
    </font>
    <font>
      <b/>
      <sz val="24"/>
      <name val="Traditional Arabic"/>
      <family val="1"/>
    </font>
    <font>
      <b/>
      <sz val="28"/>
      <name val="Traditional Arabic"/>
      <family val="1"/>
    </font>
    <font>
      <b/>
      <sz val="24"/>
      <color theme="3" tint="-0.249977111117893"/>
      <name val="Traditional Arabic"/>
      <family val="1"/>
    </font>
    <font>
      <sz val="36"/>
      <color theme="4" tint="-0.499984740745262"/>
      <name val="Traditional Arabic"/>
      <family val="1"/>
    </font>
    <font>
      <sz val="11"/>
      <color theme="0"/>
      <name val="Calibri"/>
      <family val="2"/>
      <scheme val="minor"/>
    </font>
    <font>
      <u/>
      <sz val="48"/>
      <color theme="10"/>
      <name val="Arial"/>
      <family val="2"/>
    </font>
    <font>
      <sz val="48"/>
      <color theme="0"/>
      <name val="Traditional Arabic"/>
      <family val="1"/>
    </font>
    <font>
      <sz val="28"/>
      <color theme="1"/>
      <name val="Calibri"/>
      <family val="2"/>
      <scheme val="minor"/>
    </font>
    <font>
      <b/>
      <sz val="36"/>
      <name val="Traditional Arabic"/>
      <family val="1"/>
    </font>
    <font>
      <sz val="26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b/>
      <sz val="28"/>
      <color theme="1"/>
      <name val="Traditional Arabic"/>
      <family val="1"/>
    </font>
    <font>
      <b/>
      <sz val="36"/>
      <color theme="1"/>
      <name val="Traditional Arabic"/>
      <family val="1"/>
    </font>
    <font>
      <b/>
      <sz val="20"/>
      <color theme="1"/>
      <name val="Traditional Arabic"/>
      <family val="1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/>
        <bgColor auto="1"/>
      </patternFill>
    </fill>
  </fills>
  <borders count="7">
    <border>
      <left/>
      <right/>
      <top/>
      <bottom/>
      <diagonal/>
    </border>
    <border>
      <left/>
      <right/>
      <top/>
      <bottom style="hair">
        <color rgb="FF92D050"/>
      </bottom>
      <diagonal/>
    </border>
    <border>
      <left/>
      <right/>
      <top style="hair">
        <color rgb="FF92D05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3" fillId="2" borderId="0" xfId="0" applyFont="1" applyFill="1" applyBorder="1" applyAlignment="1" applyProtection="1">
      <alignment shrinkToFit="1"/>
    </xf>
    <xf numFmtId="165" fontId="3" fillId="2" borderId="0" xfId="0" applyNumberFormat="1" applyFont="1" applyFill="1" applyBorder="1" applyAlignment="1" applyProtection="1">
      <alignment vertical="center" shrinkToFit="1"/>
    </xf>
    <xf numFmtId="0" fontId="7" fillId="2" borderId="0" xfId="0" applyFont="1" applyFill="1" applyAlignment="1" applyProtection="1">
      <alignment shrinkToFit="1"/>
    </xf>
    <xf numFmtId="0" fontId="7" fillId="2" borderId="0" xfId="0" applyFont="1" applyFill="1" applyBorder="1" applyAlignment="1" applyProtection="1">
      <alignment shrinkToFit="1"/>
    </xf>
    <xf numFmtId="0" fontId="7" fillId="2" borderId="0" xfId="0" applyFont="1" applyFill="1" applyBorder="1" applyAlignment="1" applyProtection="1">
      <alignment horizontal="right" shrinkToFit="1"/>
    </xf>
    <xf numFmtId="165" fontId="7" fillId="2" borderId="0" xfId="0" applyNumberFormat="1" applyFont="1" applyFill="1" applyBorder="1" applyAlignment="1" applyProtection="1">
      <alignment vertical="center" shrinkToFit="1"/>
    </xf>
    <xf numFmtId="0" fontId="9" fillId="2" borderId="0" xfId="0" applyFont="1" applyFill="1" applyAlignment="1" applyProtection="1">
      <alignment shrinkToFit="1"/>
    </xf>
    <xf numFmtId="0" fontId="7" fillId="5" borderId="0" xfId="0" applyFont="1" applyFill="1" applyBorder="1" applyAlignment="1" applyProtection="1">
      <alignment shrinkToFit="1"/>
    </xf>
    <xf numFmtId="0" fontId="7" fillId="5" borderId="0" xfId="0" applyFont="1" applyFill="1" applyBorder="1" applyAlignment="1" applyProtection="1">
      <alignment horizontal="right" shrinkToFit="1"/>
    </xf>
    <xf numFmtId="0" fontId="7" fillId="5" borderId="0" xfId="0" applyFont="1" applyFill="1" applyAlignment="1" applyProtection="1">
      <alignment shrinkToFit="1"/>
    </xf>
    <xf numFmtId="0" fontId="9" fillId="5" borderId="0" xfId="0" applyFont="1" applyFill="1" applyAlignment="1" applyProtection="1">
      <alignment shrinkToFit="1"/>
    </xf>
    <xf numFmtId="0" fontId="3" fillId="6" borderId="0" xfId="0" applyFont="1" applyFill="1" applyAlignment="1" applyProtection="1">
      <alignment shrinkToFit="1"/>
    </xf>
    <xf numFmtId="0" fontId="7" fillId="6" borderId="0" xfId="0" applyFont="1" applyFill="1" applyAlignment="1" applyProtection="1">
      <alignment vertical="center" shrinkToFit="1"/>
    </xf>
    <xf numFmtId="0" fontId="3" fillId="6" borderId="0" xfId="0" applyFont="1" applyFill="1" applyBorder="1" applyAlignment="1" applyProtection="1">
      <alignment shrinkToFit="1"/>
    </xf>
    <xf numFmtId="0" fontId="12" fillId="6" borderId="3" xfId="0" applyFont="1" applyFill="1" applyBorder="1" applyAlignment="1" applyProtection="1">
      <alignment horizontal="center" vertical="center" shrinkToFit="1"/>
    </xf>
    <xf numFmtId="0" fontId="6" fillId="4" borderId="3" xfId="0" applyFont="1" applyFill="1" applyBorder="1" applyAlignment="1" applyProtection="1">
      <alignment horizontal="right" vertical="center" shrinkToFit="1"/>
    </xf>
    <xf numFmtId="0" fontId="11" fillId="6" borderId="3" xfId="0" applyFont="1" applyFill="1" applyBorder="1" applyAlignment="1" applyProtection="1">
      <alignment horizontal="center" vertical="center" shrinkToFit="1"/>
    </xf>
    <xf numFmtId="9" fontId="11" fillId="6" borderId="3" xfId="0" applyNumberFormat="1" applyFont="1" applyFill="1" applyBorder="1" applyAlignment="1" applyProtection="1">
      <alignment horizontal="right" vertical="center" shrinkToFit="1"/>
      <protection locked="0"/>
    </xf>
    <xf numFmtId="168" fontId="6" fillId="4" borderId="3" xfId="0" applyNumberFormat="1" applyFont="1" applyFill="1" applyBorder="1" applyAlignment="1" applyProtection="1">
      <alignment horizontal="right" vertical="center" shrinkToFit="1"/>
    </xf>
    <xf numFmtId="0" fontId="11" fillId="6" borderId="3" xfId="0" applyFont="1" applyFill="1" applyBorder="1" applyAlignment="1" applyProtection="1">
      <alignment horizontal="right" vertical="center" shrinkToFit="1"/>
    </xf>
    <xf numFmtId="9" fontId="11" fillId="6" borderId="3" xfId="0" applyNumberFormat="1" applyFont="1" applyFill="1" applyBorder="1" applyAlignment="1" applyProtection="1">
      <alignment horizontal="right" vertical="center" shrinkToFit="1"/>
    </xf>
    <xf numFmtId="0" fontId="11" fillId="6" borderId="3" xfId="0" applyNumberFormat="1" applyFont="1" applyFill="1" applyBorder="1" applyAlignment="1" applyProtection="1">
      <alignment horizontal="center" vertical="center" shrinkToFit="1"/>
      <protection locked="0"/>
    </xf>
    <xf numFmtId="1" fontId="6" fillId="4" borderId="3" xfId="0" applyNumberFormat="1" applyFont="1" applyFill="1" applyBorder="1" applyAlignment="1" applyProtection="1">
      <alignment horizontal="right" vertical="center" shrinkToFit="1"/>
    </xf>
    <xf numFmtId="2" fontId="6" fillId="4" borderId="3" xfId="0" applyNumberFormat="1" applyFont="1" applyFill="1" applyBorder="1" applyAlignment="1" applyProtection="1">
      <alignment horizontal="right" vertical="center" shrinkToFit="1"/>
    </xf>
    <xf numFmtId="0" fontId="0" fillId="2" borderId="0" xfId="0" applyFill="1"/>
    <xf numFmtId="0" fontId="0" fillId="5" borderId="0" xfId="0" applyFill="1"/>
    <xf numFmtId="0" fontId="18" fillId="6" borderId="3" xfId="0" applyFont="1" applyFill="1" applyBorder="1" applyAlignment="1" applyProtection="1">
      <alignment horizontal="right" vertical="center" shrinkToFit="1"/>
    </xf>
    <xf numFmtId="0" fontId="7" fillId="6" borderId="3" xfId="0" applyFont="1" applyFill="1" applyBorder="1" applyAlignment="1" applyProtection="1">
      <alignment horizontal="center" vertical="center" shrinkToFit="1"/>
      <protection locked="0"/>
    </xf>
    <xf numFmtId="0" fontId="7" fillId="6" borderId="3" xfId="0" applyFont="1" applyFill="1" applyBorder="1" applyAlignment="1" applyProtection="1">
      <alignment horizontal="right" vertical="center" shrinkToFit="1"/>
    </xf>
    <xf numFmtId="0" fontId="7" fillId="6" borderId="3" xfId="0" applyFont="1" applyFill="1" applyBorder="1" applyAlignment="1" applyProtection="1">
      <alignment horizontal="center" vertical="center" shrinkToFit="1"/>
    </xf>
    <xf numFmtId="0" fontId="19" fillId="5" borderId="0" xfId="0" applyFont="1" applyFill="1"/>
    <xf numFmtId="0" fontId="14" fillId="5" borderId="0" xfId="0" applyFont="1" applyFill="1"/>
    <xf numFmtId="0" fontId="20" fillId="5" borderId="0" xfId="0" applyFont="1" applyFill="1"/>
    <xf numFmtId="2" fontId="23" fillId="4" borderId="3" xfId="0" applyNumberFormat="1" applyFont="1" applyFill="1" applyBorder="1" applyAlignment="1" applyProtection="1">
      <alignment horizontal="right" vertical="center" shrinkToFit="1"/>
    </xf>
    <xf numFmtId="0" fontId="13" fillId="3" borderId="0" xfId="0" applyFont="1" applyFill="1" applyBorder="1" applyAlignment="1" applyProtection="1">
      <alignment horizontal="center" shrinkToFit="1"/>
    </xf>
    <xf numFmtId="166" fontId="7" fillId="6" borderId="0" xfId="0" applyNumberFormat="1" applyFont="1" applyFill="1" applyBorder="1" applyAlignment="1" applyProtection="1">
      <alignment horizontal="center" vertical="center" shrinkToFit="1"/>
    </xf>
    <xf numFmtId="0" fontId="5" fillId="6" borderId="0" xfId="1" applyFont="1" applyFill="1" applyBorder="1" applyAlignment="1" applyProtection="1">
      <alignment horizontal="center" vertical="center" shrinkToFit="1"/>
    </xf>
    <xf numFmtId="167" fontId="7" fillId="6" borderId="0" xfId="0" applyNumberFormat="1" applyFont="1" applyFill="1" applyBorder="1" applyAlignment="1" applyProtection="1">
      <alignment horizontal="center" vertical="center" shrinkToFit="1"/>
    </xf>
    <xf numFmtId="0" fontId="11" fillId="6" borderId="3" xfId="0" quotePrefix="1" applyFont="1" applyFill="1" applyBorder="1" applyAlignment="1" applyProtection="1">
      <alignment horizontal="right" vertical="center" shrinkToFit="1"/>
    </xf>
    <xf numFmtId="0" fontId="11" fillId="6" borderId="3" xfId="0" applyFont="1" applyFill="1" applyBorder="1" applyAlignment="1" applyProtection="1">
      <alignment horizontal="right" vertical="center" shrinkToFit="1"/>
    </xf>
    <xf numFmtId="0" fontId="15" fillId="6" borderId="3" xfId="1" applyFont="1" applyFill="1" applyBorder="1" applyAlignment="1" applyProtection="1">
      <alignment horizontal="center" vertical="center" shrinkToFit="1"/>
    </xf>
    <xf numFmtId="0" fontId="16" fillId="6" borderId="3" xfId="0" applyFont="1" applyFill="1" applyBorder="1" applyAlignment="1" applyProtection="1">
      <alignment horizontal="center" vertical="center" shrinkToFit="1"/>
    </xf>
    <xf numFmtId="168" fontId="22" fillId="4" borderId="5" xfId="0" applyNumberFormat="1" applyFont="1" applyFill="1" applyBorder="1" applyAlignment="1" applyProtection="1">
      <alignment horizontal="center" vertical="center" shrinkToFit="1"/>
    </xf>
    <xf numFmtId="168" fontId="22" fillId="4" borderId="4" xfId="0" applyNumberFormat="1" applyFont="1" applyFill="1" applyBorder="1" applyAlignment="1" applyProtection="1">
      <alignment horizontal="center" vertical="center" shrinkToFit="1"/>
    </xf>
    <xf numFmtId="168" fontId="22" fillId="4" borderId="6" xfId="0" applyNumberFormat="1" applyFont="1" applyFill="1" applyBorder="1" applyAlignment="1" applyProtection="1">
      <alignment horizontal="center" vertical="center" shrinkToFit="1"/>
    </xf>
    <xf numFmtId="168" fontId="21" fillId="4" borderId="5" xfId="0" applyNumberFormat="1" applyFont="1" applyFill="1" applyBorder="1" applyAlignment="1" applyProtection="1">
      <alignment horizontal="center" vertical="center" shrinkToFit="1"/>
    </xf>
    <xf numFmtId="168" fontId="21" fillId="4" borderId="4" xfId="0" applyNumberFormat="1" applyFont="1" applyFill="1" applyBorder="1" applyAlignment="1" applyProtection="1">
      <alignment horizontal="center" vertical="center" shrinkToFit="1"/>
    </xf>
    <xf numFmtId="168" fontId="21" fillId="4" borderId="6" xfId="0" applyNumberFormat="1" applyFont="1" applyFill="1" applyBorder="1" applyAlignment="1" applyProtection="1">
      <alignment horizontal="center" vertical="center" shrinkToFit="1"/>
    </xf>
    <xf numFmtId="0" fontId="7" fillId="6" borderId="0" xfId="0" applyFont="1" applyFill="1" applyAlignment="1" applyProtection="1">
      <alignment horizontal="center" vertical="center" shrinkToFit="1"/>
    </xf>
    <xf numFmtId="0" fontId="7" fillId="6" borderId="0" xfId="0" quotePrefix="1" applyFont="1" applyFill="1" applyAlignment="1" applyProtection="1">
      <alignment horizontal="center" vertical="center" shrinkToFit="1"/>
    </xf>
    <xf numFmtId="0" fontId="3" fillId="6" borderId="0" xfId="0" applyFont="1" applyFill="1" applyAlignment="1" applyProtection="1">
      <alignment horizontal="center" shrinkToFit="1"/>
    </xf>
    <xf numFmtId="0" fontId="3" fillId="6" borderId="0" xfId="0" applyFont="1" applyFill="1" applyBorder="1" applyAlignment="1" applyProtection="1">
      <alignment horizontal="center" shrinkToFit="1"/>
    </xf>
    <xf numFmtId="0" fontId="10" fillId="6" borderId="3" xfId="0" applyFont="1" applyFill="1" applyBorder="1" applyAlignment="1" applyProtection="1">
      <alignment horizontal="center" vertical="center" shrinkToFit="1"/>
    </xf>
    <xf numFmtId="0" fontId="17" fillId="0" borderId="4" xfId="0" applyFont="1" applyBorder="1" applyAlignment="1" applyProtection="1">
      <alignment horizontal="center"/>
    </xf>
    <xf numFmtId="164" fontId="7" fillId="6" borderId="0" xfId="0" applyNumberFormat="1" applyFont="1" applyFill="1" applyBorder="1" applyAlignment="1" applyProtection="1">
      <alignment horizontal="center" vertical="center" shrinkToFit="1"/>
    </xf>
    <xf numFmtId="164" fontId="7" fillId="6" borderId="1" xfId="0" applyNumberFormat="1" applyFont="1" applyFill="1" applyBorder="1" applyAlignment="1" applyProtection="1">
      <alignment horizontal="center" vertical="center" shrinkToFit="1"/>
    </xf>
    <xf numFmtId="0" fontId="7" fillId="6" borderId="3" xfId="0" applyFont="1" applyFill="1" applyBorder="1" applyAlignment="1" applyProtection="1">
      <alignment horizontal="center" vertical="center" shrinkToFit="1"/>
    </xf>
    <xf numFmtId="165" fontId="7" fillId="6" borderId="2" xfId="0" applyNumberFormat="1" applyFont="1" applyFill="1" applyBorder="1" applyAlignment="1" applyProtection="1">
      <alignment horizontal="center" vertical="center" shrinkToFit="1"/>
    </xf>
    <xf numFmtId="0" fontId="8" fillId="6" borderId="0" xfId="0" applyFont="1" applyFill="1" applyBorder="1" applyAlignment="1" applyProtection="1">
      <alignment horizontal="center" vertical="center" shrinkToFit="1"/>
    </xf>
  </cellXfs>
  <cellStyles count="7">
    <cellStyle name="Hyperlink" xfId="1" builtinId="8"/>
    <cellStyle name="Normal" xfId="0" builtinId="0"/>
    <cellStyle name="Normal 2" xfId="2"/>
    <cellStyle name="Normal 2 2" xfId="3"/>
    <cellStyle name="Normal 3" xfId="4"/>
    <cellStyle name="Normal 4" xfId="5"/>
    <cellStyle name="Normal 5" xfId="6"/>
  </cellStyles>
  <dxfs count="3">
    <dxf>
      <font>
        <color theme="0"/>
      </font>
    </dxf>
    <dxf>
      <font>
        <color theme="0"/>
      </font>
    </dxf>
    <dxf>
      <font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0</xdr:row>
      <xdr:rowOff>0</xdr:rowOff>
    </xdr:from>
    <xdr:to>
      <xdr:col>4</xdr:col>
      <xdr:colOff>0</xdr:colOff>
      <xdr:row>4</xdr:row>
      <xdr:rowOff>19050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96049350" y="0"/>
          <a:ext cx="3714749" cy="17526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18</xdr:col>
      <xdr:colOff>0</xdr:colOff>
      <xdr:row>0</xdr:row>
      <xdr:rowOff>38100</xdr:rowOff>
    </xdr:from>
    <xdr:to>
      <xdr:col>22</xdr:col>
      <xdr:colOff>19049</xdr:colOff>
      <xdr:row>4</xdr:row>
      <xdr:rowOff>19050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73875151" y="38100"/>
          <a:ext cx="4057649" cy="17145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7</xdr:col>
      <xdr:colOff>323850</xdr:colOff>
      <xdr:row>0</xdr:row>
      <xdr:rowOff>0</xdr:rowOff>
    </xdr:from>
    <xdr:to>
      <xdr:col>14</xdr:col>
      <xdr:colOff>95250</xdr:colOff>
      <xdr:row>5</xdr:row>
      <xdr:rowOff>19050</xdr:rowOff>
    </xdr:to>
    <xdr:pic>
      <xdr:nvPicPr>
        <xdr:cNvPr id="8" name="Picture 7" descr="GACA_Logo.jp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84790800" y="0"/>
          <a:ext cx="7581900" cy="232410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halidbahry@yahoo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116"/>
  <sheetViews>
    <sheetView rightToLeft="1" tabSelected="1" zoomScale="50" zoomScaleNormal="50" workbookViewId="0">
      <selection activeCell="X4" sqref="X4"/>
    </sheetView>
  </sheetViews>
  <sheetFormatPr defaultRowHeight="15"/>
  <cols>
    <col min="1" max="1" width="14" customWidth="1"/>
    <col min="2" max="2" width="10.85546875" customWidth="1"/>
    <col min="3" max="3" width="15.7109375" customWidth="1"/>
    <col min="4" max="4" width="15.28515625" customWidth="1"/>
    <col min="5" max="5" width="16.140625" customWidth="1"/>
    <col min="6" max="6" width="17.28515625" customWidth="1"/>
    <col min="7" max="7" width="16.5703125" customWidth="1"/>
    <col min="8" max="8" width="15.85546875" customWidth="1"/>
    <col min="9" max="9" width="17.140625" customWidth="1"/>
    <col min="10" max="10" width="16.42578125" customWidth="1"/>
    <col min="11" max="11" width="16.140625" customWidth="1"/>
    <col min="12" max="12" width="16" customWidth="1"/>
    <col min="13" max="13" width="16.5703125" customWidth="1"/>
    <col min="14" max="14" width="18.42578125" customWidth="1"/>
    <col min="15" max="15" width="15" customWidth="1"/>
    <col min="16" max="16" width="15.42578125" customWidth="1"/>
    <col min="17" max="17" width="15.140625" customWidth="1"/>
    <col min="18" max="18" width="16" customWidth="1"/>
    <col min="19" max="19" width="15.140625" customWidth="1"/>
    <col min="20" max="20" width="15.42578125" customWidth="1"/>
    <col min="21" max="21" width="14.85546875" customWidth="1"/>
    <col min="22" max="22" width="15.140625" customWidth="1"/>
    <col min="23" max="23" width="1.42578125" customWidth="1"/>
    <col min="24" max="24" width="30.85546875" customWidth="1"/>
    <col min="25" max="25" width="5.140625" customWidth="1"/>
    <col min="26" max="26" width="32.85546875" customWidth="1"/>
  </cols>
  <sheetData>
    <row r="1" spans="1:45" ht="42" customHeight="1">
      <c r="A1" s="49"/>
      <c r="B1" s="49"/>
      <c r="C1" s="49"/>
      <c r="D1" s="49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3"/>
      <c r="S1" s="49"/>
      <c r="T1" s="49"/>
      <c r="U1" s="49"/>
      <c r="V1" s="49"/>
      <c r="W1" s="7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</row>
    <row r="2" spans="1:45" ht="35.25" customHeight="1">
      <c r="A2" s="50"/>
      <c r="B2" s="49"/>
      <c r="C2" s="49"/>
      <c r="D2" s="49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3"/>
      <c r="S2" s="49"/>
      <c r="T2" s="49"/>
      <c r="U2" s="49"/>
      <c r="V2" s="49"/>
      <c r="W2" s="7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</row>
    <row r="3" spans="1:45" ht="18.75" customHeight="1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5"/>
      <c r="T3" s="55"/>
      <c r="U3" s="55"/>
      <c r="V3" s="55"/>
      <c r="W3" s="7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</row>
    <row r="4" spans="1:45" ht="39" customHeight="1">
      <c r="A4" s="52"/>
      <c r="B4" s="52"/>
      <c r="C4" s="52"/>
      <c r="D4" s="52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6"/>
      <c r="T4" s="56"/>
      <c r="U4" s="56"/>
      <c r="V4" s="56"/>
      <c r="W4" s="7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</row>
    <row r="5" spans="1:45" ht="44.25" customHeight="1">
      <c r="A5" s="29" t="s">
        <v>0</v>
      </c>
      <c r="B5" s="28">
        <v>44</v>
      </c>
      <c r="C5" s="57" t="str">
        <f>IF(B5=17,"31",IF(B5=18,"32",IF(B5=19,"33",IF(B5=20,"",IF(B5=21,"",IF(B5=36,"0",IF(B5=37,"الاولى",IF(B5=38,"الثانية",IF(B5=39,"الثالثة",IF(B5=40,"الرابعة",IF(B5=41,"الخامسة",IF(B5=42,"السادسة",IF(B5=43,"السابعة",IF(B5=44,"الثامنة",IF(B5=45,"التاسعة",IF(B5=46,"العاشرة",IF(B5=47,"الحادية عشر",IF(B5=48,"الثانية عشر",IF(B5=49,"الثالثة عشر",IF(B5=50,"الرابعة عشر",IF(B5=51,"الخامسة عشر",IF(B5=61,"(  أ  )",IF(B5=62,"(  ب  )",IF(B5=63,"(  ج  )",IF(B5&gt;=64," ( د  )")))))))))))))))))))))))))</f>
        <v>الثامنة</v>
      </c>
      <c r="D5" s="57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2"/>
      <c r="R5" s="6"/>
      <c r="S5" s="58">
        <f ca="1">NOW()</f>
        <v>40702.922424305558</v>
      </c>
      <c r="T5" s="58"/>
      <c r="U5" s="58"/>
      <c r="V5" s="58"/>
      <c r="W5" s="7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</row>
    <row r="6" spans="1:45" ht="37.5" customHeight="1">
      <c r="A6" s="29" t="s">
        <v>1</v>
      </c>
      <c r="B6" s="30" t="str">
        <f>IF(B5=36,"130",IF(B5=37,"160",IF(B5=38,"180",IF(B5=39,"215",IF(B5=40,"250",IF(B5=41,"290",IF(B5=42,"330",IF(B5=43,"380",IF(B5=44,"440",IF(B5=45,"485",IF(B5=46,"530",IF(B5=47,"560",IF(B5=48,"595",IF(B5=49,"620",IF(B5=50,"710",IF(B5=51,"875"))))))))))))))))</f>
        <v>440</v>
      </c>
      <c r="C6" s="59"/>
      <c r="D6" s="59"/>
      <c r="E6" s="35" t="s">
        <v>10</v>
      </c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6">
        <f ca="1">NOW()</f>
        <v>40702.922424305558</v>
      </c>
      <c r="T6" s="36"/>
      <c r="U6" s="36"/>
      <c r="V6" s="36"/>
      <c r="W6" s="7">
        <v>36</v>
      </c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</row>
    <row r="7" spans="1:45" ht="39" customHeight="1">
      <c r="A7" s="37"/>
      <c r="B7" s="37"/>
      <c r="C7" s="37"/>
      <c r="D7" s="14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8">
        <f ca="1">NOW()</f>
        <v>40702.922424305558</v>
      </c>
      <c r="T7" s="38"/>
      <c r="U7" s="38"/>
      <c r="V7" s="38"/>
      <c r="W7" s="7">
        <v>37</v>
      </c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</row>
    <row r="8" spans="1:45" ht="36.75" customHeight="1">
      <c r="A8" s="53" t="s">
        <v>2</v>
      </c>
      <c r="B8" s="53"/>
      <c r="C8" s="15">
        <v>1</v>
      </c>
      <c r="D8" s="15">
        <v>2</v>
      </c>
      <c r="E8" s="15">
        <v>3</v>
      </c>
      <c r="F8" s="15">
        <v>4</v>
      </c>
      <c r="G8" s="15">
        <v>5</v>
      </c>
      <c r="H8" s="15">
        <v>6</v>
      </c>
      <c r="I8" s="15">
        <v>7</v>
      </c>
      <c r="J8" s="15">
        <v>8</v>
      </c>
      <c r="K8" s="15">
        <v>9</v>
      </c>
      <c r="L8" s="15">
        <v>10</v>
      </c>
      <c r="M8" s="15">
        <v>11</v>
      </c>
      <c r="N8" s="15">
        <v>12</v>
      </c>
      <c r="O8" s="15">
        <f>IF(B5&lt;=50,13,IF(B5&gt;=60,13,IF(B5&gt;=48,"")))</f>
        <v>13</v>
      </c>
      <c r="P8" s="15">
        <f>IF(B5&lt;=49,14,IF(B5&gt;=60,14,IF(B5&gt;=48,"")))</f>
        <v>14</v>
      </c>
      <c r="Q8" s="15">
        <f>IF(B5&lt;=48,15,IF(B5&gt;=60,15,IF(B5&gt;=48,"")))</f>
        <v>15</v>
      </c>
      <c r="R8" s="15">
        <f>IF(B5&lt;48,16,"")</f>
        <v>16</v>
      </c>
      <c r="S8" s="15" t="str">
        <f>IF(B5&gt;=47,"","17 ")</f>
        <v xml:space="preserve">17 </v>
      </c>
      <c r="T8" s="15" t="str">
        <f>IF(B5&lt;20,18,"")</f>
        <v/>
      </c>
      <c r="U8" s="15" t="str">
        <f>IF(B5&lt;19,19,"")</f>
        <v/>
      </c>
      <c r="V8" s="15" t="str">
        <f>IF(B5&lt;19,20,"")</f>
        <v/>
      </c>
      <c r="W8" s="7">
        <v>38</v>
      </c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</row>
    <row r="9" spans="1:45" ht="41.25" customHeight="1">
      <c r="A9" s="39" t="s">
        <v>11</v>
      </c>
      <c r="B9" s="40"/>
      <c r="C9" s="16" t="str">
        <f>IF(B5=36,"3000",IF(B5=37,"3545",IF(B5=38,"4105",IF(B5=39,"4615",IF(B5=40,"5145",IF(B5=41,"5885",IF(B5=42,"6740",IF(B5=43,"7735",IF(B5=44,"8790",IF(B5=45,"10095",IF(B5=46,"11140",IF(B5=47,"12700",IF(B5=48,"14335",IF(B5=49,"16115",IF(B5=50,"17350",IF(B5=51,"21255"))))))))))))))))</f>
        <v>8790</v>
      </c>
      <c r="D9" s="16">
        <f>C9+B6</f>
        <v>9230</v>
      </c>
      <c r="E9" s="16">
        <f>D9+B6</f>
        <v>9670</v>
      </c>
      <c r="F9" s="16">
        <f>E9+B6</f>
        <v>10110</v>
      </c>
      <c r="G9" s="16">
        <f>F9+B6</f>
        <v>10550</v>
      </c>
      <c r="H9" s="16">
        <f>G9+B6</f>
        <v>10990</v>
      </c>
      <c r="I9" s="16">
        <f>H9+B6</f>
        <v>11430</v>
      </c>
      <c r="J9" s="16">
        <f>I9+B6</f>
        <v>11870</v>
      </c>
      <c r="K9" s="16">
        <f>J9+B6</f>
        <v>12310</v>
      </c>
      <c r="L9" s="16">
        <f>K9+B6</f>
        <v>12750</v>
      </c>
      <c r="M9" s="16">
        <f>L9+B6</f>
        <v>13190</v>
      </c>
      <c r="N9" s="16">
        <f>M9+B6</f>
        <v>13630</v>
      </c>
      <c r="O9" s="16">
        <f>IF(B5&lt;=50,N9+B6,IF(B5&gt;=60,N9+B6,IF(B5&gt;=48,"")))</f>
        <v>14070</v>
      </c>
      <c r="P9" s="16">
        <f>IF(B5&lt;=49,O9+B6,IF(B5&gt;=60,O9+B6,IF(B5&gt;=48,"")))</f>
        <v>14510</v>
      </c>
      <c r="Q9" s="16">
        <f>IF(B5&lt;=48,P9+B6,IF(B5&gt;=60,P9+B6,IF(B5&gt;=48,"")))</f>
        <v>14950</v>
      </c>
      <c r="R9" s="16">
        <f>IF(B5&lt;48,Q9+B6,"")</f>
        <v>15390</v>
      </c>
      <c r="S9" s="16">
        <f>IF(B5&lt;47,R9+B6,"")</f>
        <v>15830</v>
      </c>
      <c r="T9" s="16"/>
      <c r="U9" s="16"/>
      <c r="V9" s="16"/>
      <c r="W9" s="7">
        <v>39</v>
      </c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</row>
    <row r="10" spans="1:45" ht="42.75" customHeight="1">
      <c r="A10" s="27" t="s">
        <v>13</v>
      </c>
      <c r="B10" s="18">
        <v>0.2</v>
      </c>
      <c r="C10" s="19">
        <f>C9*B10</f>
        <v>1758</v>
      </c>
      <c r="D10" s="19">
        <f>C9*B10</f>
        <v>1758</v>
      </c>
      <c r="E10" s="19">
        <f>C9*B10</f>
        <v>1758</v>
      </c>
      <c r="F10" s="19">
        <f>C9*B10</f>
        <v>1758</v>
      </c>
      <c r="G10" s="19">
        <f>C9*B10</f>
        <v>1758</v>
      </c>
      <c r="H10" s="19">
        <f>C9*B10</f>
        <v>1758</v>
      </c>
      <c r="I10" s="19">
        <f>C9*B10</f>
        <v>1758</v>
      </c>
      <c r="J10" s="19">
        <f>C9*B10</f>
        <v>1758</v>
      </c>
      <c r="K10" s="19">
        <f>C9*B10</f>
        <v>1758</v>
      </c>
      <c r="L10" s="19">
        <f>C9*B10</f>
        <v>1758</v>
      </c>
      <c r="M10" s="19">
        <f>C9*B10</f>
        <v>1758</v>
      </c>
      <c r="N10" s="19">
        <f>C9*B10</f>
        <v>1758</v>
      </c>
      <c r="O10" s="19">
        <f>C9*B10</f>
        <v>1758</v>
      </c>
      <c r="P10" s="19">
        <f>C9*B10</f>
        <v>1758</v>
      </c>
      <c r="Q10" s="19">
        <f>C9*B10</f>
        <v>1758</v>
      </c>
      <c r="R10" s="19">
        <f>C9*B10</f>
        <v>1758</v>
      </c>
      <c r="S10" s="19">
        <f>C9*B10</f>
        <v>1758</v>
      </c>
      <c r="T10" s="43" t="s">
        <v>12</v>
      </c>
      <c r="U10" s="44"/>
      <c r="V10" s="45"/>
      <c r="W10" s="7">
        <v>40</v>
      </c>
      <c r="X10" s="31"/>
      <c r="Y10" s="32"/>
      <c r="Z10" s="33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</row>
    <row r="11" spans="1:45" ht="38.25" customHeight="1">
      <c r="A11" s="20" t="s">
        <v>3</v>
      </c>
      <c r="B11" s="20" t="str">
        <f>IF(B5&lt;=41,"500",IF(B5&lt;=46,"700",IF(B5&lt;=49,"900",IF(B5&lt;=51,"1200",IF(B5&lt;=64,"500",)))))</f>
        <v>700</v>
      </c>
      <c r="C11" s="16" t="str">
        <f>B11</f>
        <v>700</v>
      </c>
      <c r="D11" s="16" t="str">
        <f>B11</f>
        <v>700</v>
      </c>
      <c r="E11" s="16" t="str">
        <f>B11</f>
        <v>700</v>
      </c>
      <c r="F11" s="16" t="str">
        <f>B11</f>
        <v>700</v>
      </c>
      <c r="G11" s="16" t="str">
        <f>B11</f>
        <v>700</v>
      </c>
      <c r="H11" s="16" t="str">
        <f>B11</f>
        <v>700</v>
      </c>
      <c r="I11" s="16" t="str">
        <f>B11</f>
        <v>700</v>
      </c>
      <c r="J11" s="16" t="str">
        <f>B11</f>
        <v>700</v>
      </c>
      <c r="K11" s="16" t="str">
        <f>B11</f>
        <v>700</v>
      </c>
      <c r="L11" s="16" t="str">
        <f>B11</f>
        <v>700</v>
      </c>
      <c r="M11" s="16" t="str">
        <f>B11</f>
        <v>700</v>
      </c>
      <c r="N11" s="16" t="str">
        <f>B11</f>
        <v>700</v>
      </c>
      <c r="O11" s="16" t="str">
        <f>IF(B5&lt;=50,B11,IF(B5&gt;=60,B11,IF(B5&gt;=48,"")))</f>
        <v>700</v>
      </c>
      <c r="P11" s="16" t="str">
        <f>IF(B5&lt;=49,B11,IF(B5&gt;=60,B11,IF(B5&gt;=48,"")))</f>
        <v>700</v>
      </c>
      <c r="Q11" s="16" t="str">
        <f>IF(B5&lt;=48,B11,IF(B5&gt;=60,B11,IF(B5&gt;=48,"")))</f>
        <v>700</v>
      </c>
      <c r="R11" s="16" t="str">
        <f>IF(B5&lt;48,B11,"")</f>
        <v>700</v>
      </c>
      <c r="S11" s="16" t="str">
        <f>IF(B5&lt;47,B11,"")</f>
        <v>700</v>
      </c>
      <c r="T11" s="16"/>
      <c r="U11" s="16"/>
      <c r="V11" s="16"/>
      <c r="W11" s="7">
        <v>41</v>
      </c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</row>
    <row r="12" spans="1:45" ht="35.25" customHeight="1">
      <c r="A12" s="20" t="s">
        <v>4</v>
      </c>
      <c r="B12" s="21">
        <v>-0.09</v>
      </c>
      <c r="C12" s="19">
        <f>C9*B12</f>
        <v>-791.1</v>
      </c>
      <c r="D12" s="19">
        <f>D9*B12</f>
        <v>-830.69999999999993</v>
      </c>
      <c r="E12" s="19">
        <f>E9*B12</f>
        <v>-870.3</v>
      </c>
      <c r="F12" s="19">
        <f>F9*B12</f>
        <v>-909.9</v>
      </c>
      <c r="G12" s="19">
        <f>G9*B12</f>
        <v>-949.5</v>
      </c>
      <c r="H12" s="19">
        <f>H9*B12</f>
        <v>-989.09999999999991</v>
      </c>
      <c r="I12" s="19">
        <f>I9*B12</f>
        <v>-1028.7</v>
      </c>
      <c r="J12" s="19">
        <f>J9*B12</f>
        <v>-1068.3</v>
      </c>
      <c r="K12" s="19">
        <f>K9*B12</f>
        <v>-1107.8999999999999</v>
      </c>
      <c r="L12" s="19">
        <f>L9*B12</f>
        <v>-1147.5</v>
      </c>
      <c r="M12" s="19">
        <f>M9*B12</f>
        <v>-1187.0999999999999</v>
      </c>
      <c r="N12" s="19">
        <f>N9*B12</f>
        <v>-1226.7</v>
      </c>
      <c r="O12" s="19">
        <f>O9*B12</f>
        <v>-1266.3</v>
      </c>
      <c r="P12" s="19">
        <f>P9*B12</f>
        <v>-1305.8999999999999</v>
      </c>
      <c r="Q12" s="19">
        <f>Q9*B12</f>
        <v>-1345.5</v>
      </c>
      <c r="R12" s="19">
        <f>R9*B12</f>
        <v>-1385.1</v>
      </c>
      <c r="S12" s="19">
        <f>S9*B12</f>
        <v>-1424.7</v>
      </c>
      <c r="T12" s="19"/>
      <c r="U12" s="19"/>
      <c r="V12" s="19"/>
      <c r="W12" s="7">
        <v>42</v>
      </c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</row>
    <row r="13" spans="1:45" ht="39.75" customHeight="1">
      <c r="A13" s="20" t="s">
        <v>5</v>
      </c>
      <c r="B13" s="21">
        <v>0.2</v>
      </c>
      <c r="C13" s="19">
        <f>C9*B13</f>
        <v>1758</v>
      </c>
      <c r="D13" s="19">
        <f>D9*B13</f>
        <v>1846</v>
      </c>
      <c r="E13" s="19">
        <f>E9*B13</f>
        <v>1934</v>
      </c>
      <c r="F13" s="19">
        <f>F9*B13</f>
        <v>2022</v>
      </c>
      <c r="G13" s="19">
        <f>G9*B13</f>
        <v>2110</v>
      </c>
      <c r="H13" s="19">
        <f>H9*B13</f>
        <v>2198</v>
      </c>
      <c r="I13" s="19">
        <f>I9*B13</f>
        <v>2286</v>
      </c>
      <c r="J13" s="19">
        <f>J9*B13</f>
        <v>2374</v>
      </c>
      <c r="K13" s="19">
        <f>K9*B13</f>
        <v>2462</v>
      </c>
      <c r="L13" s="19">
        <f>L9*B13</f>
        <v>2550</v>
      </c>
      <c r="M13" s="19">
        <f>M9*B13</f>
        <v>2638</v>
      </c>
      <c r="N13" s="19">
        <f>N9*B13</f>
        <v>2726</v>
      </c>
      <c r="O13" s="19">
        <f>O9*B13</f>
        <v>2814</v>
      </c>
      <c r="P13" s="19">
        <f>P9*B13</f>
        <v>2902</v>
      </c>
      <c r="Q13" s="19">
        <f>Q9*B13</f>
        <v>2990</v>
      </c>
      <c r="R13" s="19">
        <f>R9*B13</f>
        <v>3078</v>
      </c>
      <c r="S13" s="19">
        <f>S9*B13</f>
        <v>3166</v>
      </c>
      <c r="T13" s="19"/>
      <c r="U13" s="19"/>
      <c r="V13" s="19"/>
      <c r="W13" s="7">
        <v>43</v>
      </c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</row>
    <row r="14" spans="1:45" ht="33.75" customHeight="1">
      <c r="A14" s="20" t="s">
        <v>6</v>
      </c>
      <c r="B14" s="22"/>
      <c r="C14" s="23" t="str">
        <f>IF(B14=0,"0",(C9)*B14)</f>
        <v>0</v>
      </c>
      <c r="D14" s="23">
        <f>IF(C14=0,"0",(D9)*B14)</f>
        <v>0</v>
      </c>
      <c r="E14" s="23" t="str">
        <f>IF(D14=0,"0",(E9)*B14)</f>
        <v>0</v>
      </c>
      <c r="F14" s="23">
        <f>IF(E14=0,"0",(F9)*B14)</f>
        <v>0</v>
      </c>
      <c r="G14" s="23" t="str">
        <f>IF(F14=0,"0",(G9)*B14)</f>
        <v>0</v>
      </c>
      <c r="H14" s="23">
        <f>IF(G14=0,"0",(H9)*B14)</f>
        <v>0</v>
      </c>
      <c r="I14" s="23" t="str">
        <f>IF(H14=0,"0",(I9)*B14)</f>
        <v>0</v>
      </c>
      <c r="J14" s="23">
        <f>IF(I14=0,"0",(J9)*B14)</f>
        <v>0</v>
      </c>
      <c r="K14" s="23" t="str">
        <f>IF(J14=0,"0",(K9)*B14)</f>
        <v>0</v>
      </c>
      <c r="L14" s="23">
        <f>IF(K14=0,"0",(L9)*B14)</f>
        <v>0</v>
      </c>
      <c r="M14" s="23" t="str">
        <f>IF(L14=0,"0",(M9)*B14)</f>
        <v>0</v>
      </c>
      <c r="N14" s="23">
        <f>IF(M14=0,"0",(N9)*B14)</f>
        <v>0</v>
      </c>
      <c r="O14" s="23" t="str">
        <f>IF(N14=0,"0",(O9)*B14)</f>
        <v>0</v>
      </c>
      <c r="P14" s="23">
        <f>IF(O14=0,"0",(P9)*B14)</f>
        <v>0</v>
      </c>
      <c r="Q14" s="23" t="str">
        <f>IF(P14=0,"0",(Q9)*B14)</f>
        <v>0</v>
      </c>
      <c r="R14" s="23">
        <f>IF(Q14=0,"0",(R9)*B14)</f>
        <v>0</v>
      </c>
      <c r="S14" s="23" t="str">
        <f>IF(R14=0,"0",(S9)*B14)</f>
        <v>0</v>
      </c>
      <c r="T14" s="23"/>
      <c r="U14" s="23"/>
      <c r="V14" s="23"/>
      <c r="W14" s="7">
        <v>44</v>
      </c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</row>
    <row r="15" spans="1:45" ht="38.25" customHeight="1">
      <c r="A15" s="20" t="s">
        <v>7</v>
      </c>
      <c r="B15" s="17">
        <v>2</v>
      </c>
      <c r="C15" s="23">
        <f>C9*B15</f>
        <v>17580</v>
      </c>
      <c r="D15" s="23">
        <f>D9*B15</f>
        <v>18460</v>
      </c>
      <c r="E15" s="23">
        <f>E9*B15</f>
        <v>19340</v>
      </c>
      <c r="F15" s="23">
        <f>F9*B15</f>
        <v>20220</v>
      </c>
      <c r="G15" s="23">
        <f>G9*B15</f>
        <v>21100</v>
      </c>
      <c r="H15" s="23">
        <f>H9*B15</f>
        <v>21980</v>
      </c>
      <c r="I15" s="23">
        <f>I9*B15</f>
        <v>22860</v>
      </c>
      <c r="J15" s="23">
        <f>J9*B15</f>
        <v>23740</v>
      </c>
      <c r="K15" s="23">
        <f>K9*B15</f>
        <v>24620</v>
      </c>
      <c r="L15" s="23">
        <f>L9*B15</f>
        <v>25500</v>
      </c>
      <c r="M15" s="23">
        <f>M9*B15</f>
        <v>26380</v>
      </c>
      <c r="N15" s="23">
        <f>N9*B15</f>
        <v>27260</v>
      </c>
      <c r="O15" s="23">
        <f>O9*B15</f>
        <v>28140</v>
      </c>
      <c r="P15" s="23">
        <f>P9*B15</f>
        <v>29020</v>
      </c>
      <c r="Q15" s="23">
        <f>Q9*B15</f>
        <v>29900</v>
      </c>
      <c r="R15" s="23">
        <f>R9*B15</f>
        <v>30780</v>
      </c>
      <c r="S15" s="23">
        <f>S9*B15</f>
        <v>31660</v>
      </c>
      <c r="T15" s="23"/>
      <c r="U15" s="23"/>
      <c r="V15" s="23"/>
      <c r="W15" s="7">
        <v>45</v>
      </c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</row>
    <row r="16" spans="1:45" ht="36" customHeight="1">
      <c r="A16" s="27" t="s">
        <v>14</v>
      </c>
      <c r="B16" s="18">
        <v>0</v>
      </c>
      <c r="C16" s="19">
        <f>C9*B16</f>
        <v>0</v>
      </c>
      <c r="D16" s="19">
        <f>D9*B16</f>
        <v>0</v>
      </c>
      <c r="E16" s="19">
        <f>E9*B16</f>
        <v>0</v>
      </c>
      <c r="F16" s="19">
        <f>F9*B16</f>
        <v>0</v>
      </c>
      <c r="G16" s="19">
        <f>G9*B16</f>
        <v>0</v>
      </c>
      <c r="H16" s="19">
        <f>H9*B16</f>
        <v>0</v>
      </c>
      <c r="I16" s="19">
        <f>I9*B16</f>
        <v>0</v>
      </c>
      <c r="J16" s="19">
        <f>J9*B16</f>
        <v>0</v>
      </c>
      <c r="K16" s="19">
        <f>K9*B16</f>
        <v>0</v>
      </c>
      <c r="L16" s="19">
        <f>L9*B16</f>
        <v>0</v>
      </c>
      <c r="M16" s="19">
        <f>M9*B16</f>
        <v>0</v>
      </c>
      <c r="N16" s="19">
        <f>N9*B16</f>
        <v>0</v>
      </c>
      <c r="O16" s="19">
        <f>O9*B16</f>
        <v>0</v>
      </c>
      <c r="P16" s="19">
        <f>P9*B16</f>
        <v>0</v>
      </c>
      <c r="Q16" s="19">
        <f>Q9*B16</f>
        <v>0</v>
      </c>
      <c r="R16" s="19">
        <f>R9*B16</f>
        <v>0</v>
      </c>
      <c r="S16" s="19">
        <f>S9*B16</f>
        <v>0</v>
      </c>
      <c r="T16" s="46" t="s">
        <v>15</v>
      </c>
      <c r="U16" s="47"/>
      <c r="V16" s="48"/>
      <c r="W16" s="7">
        <v>46</v>
      </c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</row>
    <row r="17" spans="1:45" ht="54.75">
      <c r="A17" s="40" t="s">
        <v>8</v>
      </c>
      <c r="B17" s="40"/>
      <c r="C17" s="34">
        <f t="shared" ref="C17:S17" si="0">C9+C10+C11+C12+C13+C16</f>
        <v>12214.9</v>
      </c>
      <c r="D17" s="34">
        <f t="shared" si="0"/>
        <v>12703.3</v>
      </c>
      <c r="E17" s="34">
        <f t="shared" si="0"/>
        <v>13191.7</v>
      </c>
      <c r="F17" s="34">
        <f t="shared" si="0"/>
        <v>13680.1</v>
      </c>
      <c r="G17" s="34">
        <f t="shared" si="0"/>
        <v>14168.5</v>
      </c>
      <c r="H17" s="34">
        <f t="shared" si="0"/>
        <v>14656.9</v>
      </c>
      <c r="I17" s="34">
        <f t="shared" si="0"/>
        <v>15145.3</v>
      </c>
      <c r="J17" s="34">
        <f t="shared" si="0"/>
        <v>15633.7</v>
      </c>
      <c r="K17" s="34">
        <f t="shared" si="0"/>
        <v>16122.1</v>
      </c>
      <c r="L17" s="34">
        <f t="shared" si="0"/>
        <v>16610.5</v>
      </c>
      <c r="M17" s="34">
        <f t="shared" si="0"/>
        <v>17098.900000000001</v>
      </c>
      <c r="N17" s="34">
        <f t="shared" si="0"/>
        <v>17587.3</v>
      </c>
      <c r="O17" s="34">
        <f t="shared" si="0"/>
        <v>18075.7</v>
      </c>
      <c r="P17" s="34">
        <f t="shared" si="0"/>
        <v>18564.099999999999</v>
      </c>
      <c r="Q17" s="34">
        <f t="shared" si="0"/>
        <v>19052.5</v>
      </c>
      <c r="R17" s="34">
        <f t="shared" si="0"/>
        <v>19540.900000000001</v>
      </c>
      <c r="S17" s="34">
        <f t="shared" si="0"/>
        <v>20029.3</v>
      </c>
      <c r="T17" s="24"/>
      <c r="U17" s="24"/>
      <c r="V17" s="24"/>
      <c r="W17" s="7">
        <v>47</v>
      </c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</row>
    <row r="18" spans="1:45" ht="48.75" customHeight="1">
      <c r="A18" s="54" t="s">
        <v>16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7">
        <v>48</v>
      </c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</row>
    <row r="19" spans="1:45" ht="60.75" customHeight="1">
      <c r="A19" s="41" t="s">
        <v>9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7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</row>
    <row r="20" spans="1:45" ht="12.75" customHeight="1">
      <c r="A20" s="7"/>
      <c r="B20" s="5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3"/>
      <c r="V20" s="3"/>
      <c r="W20" s="25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</row>
    <row r="21" spans="1:45" ht="54.75">
      <c r="A21" s="8"/>
      <c r="B21" s="9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10"/>
      <c r="V21" s="10"/>
      <c r="W21" s="11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</row>
    <row r="22" spans="1:45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</row>
    <row r="23" spans="1:45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</row>
    <row r="24" spans="1:45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</row>
    <row r="25" spans="1:45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</row>
    <row r="26" spans="1:4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</row>
    <row r="27" spans="1:4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</row>
    <row r="28" spans="1:4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</row>
    <row r="29" spans="1:4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</row>
    <row r="30" spans="1:4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</row>
    <row r="31" spans="1:4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</row>
    <row r="32" spans="1:4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</row>
    <row r="33" spans="1:4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</row>
    <row r="34" spans="1:4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</row>
    <row r="35" spans="1:4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</row>
    <row r="36" spans="1:4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</row>
    <row r="37" spans="1:4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</row>
    <row r="38" spans="1:4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</row>
    <row r="39" spans="1:4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</row>
    <row r="40" spans="1:4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</row>
    <row r="41" spans="1:4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</row>
    <row r="42" spans="1:4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</row>
    <row r="43" spans="1:4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</row>
    <row r="44" spans="1:4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</row>
    <row r="45" spans="1:4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</row>
    <row r="46" spans="1:4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</row>
    <row r="47" spans="1:4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</row>
    <row r="48" spans="1:4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</row>
    <row r="49" spans="1:4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</row>
    <row r="50" spans="1:4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</row>
    <row r="51" spans="1:4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</row>
    <row r="52" spans="1:4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</row>
    <row r="53" spans="1:4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</row>
    <row r="54" spans="1:4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</row>
    <row r="55" spans="1:4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</row>
    <row r="56" spans="1:45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</row>
    <row r="57" spans="1:4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</row>
    <row r="58" spans="1:45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</row>
    <row r="59" spans="1:45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</row>
    <row r="60" spans="1:4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</row>
    <row r="61" spans="1:4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</row>
    <row r="62" spans="1:45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</row>
    <row r="63" spans="1:4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</row>
    <row r="64" spans="1:45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</row>
    <row r="65" spans="1:4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</row>
    <row r="66" spans="1:45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</row>
    <row r="67" spans="1:45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</row>
    <row r="68" spans="1:45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</row>
    <row r="69" spans="1:45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</row>
    <row r="70" spans="1:4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</row>
    <row r="71" spans="1:45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</row>
    <row r="72" spans="1:45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</row>
    <row r="73" spans="1:45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</row>
    <row r="74" spans="1:45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</row>
    <row r="75" spans="1:4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</row>
    <row r="76" spans="1:4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</row>
    <row r="77" spans="1:45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</row>
    <row r="78" spans="1:45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</row>
    <row r="79" spans="1:45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</row>
    <row r="80" spans="1:45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</row>
    <row r="81" spans="1:4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</row>
    <row r="82" spans="1:45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</row>
    <row r="83" spans="1:45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</row>
    <row r="84" spans="1:45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</row>
    <row r="85" spans="1:45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</row>
    <row r="86" spans="1:45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</row>
    <row r="87" spans="1:45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</row>
    <row r="88" spans="1:45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</row>
    <row r="89" spans="1:45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</row>
    <row r="90" spans="1:45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</row>
    <row r="91" spans="1:45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</row>
    <row r="92" spans="1:45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</row>
    <row r="93" spans="1:45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</row>
    <row r="94" spans="1:45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</row>
    <row r="95" spans="1:45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</row>
    <row r="96" spans="1:45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</row>
    <row r="97" spans="1:45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</row>
    <row r="98" spans="1:45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</row>
    <row r="99" spans="1:45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</row>
    <row r="100" spans="1:45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</row>
    <row r="101" spans="1:45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</row>
    <row r="102" spans="1:45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</row>
    <row r="103" spans="1:45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</row>
    <row r="104" spans="1:45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</row>
    <row r="105" spans="1:45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</row>
    <row r="106" spans="1:45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</row>
    <row r="107" spans="1:45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/>
      <c r="AM107" s="26"/>
      <c r="AN107" s="26"/>
      <c r="AO107" s="26"/>
      <c r="AP107" s="26"/>
      <c r="AQ107" s="26"/>
      <c r="AR107" s="26"/>
      <c r="AS107" s="26"/>
    </row>
    <row r="108" spans="1:45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  <c r="AL108" s="26"/>
      <c r="AM108" s="26"/>
      <c r="AN108" s="26"/>
      <c r="AO108" s="26"/>
      <c r="AP108" s="26"/>
      <c r="AQ108" s="26"/>
      <c r="AR108" s="26"/>
      <c r="AS108" s="26"/>
    </row>
    <row r="109" spans="1:45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/>
      <c r="AM109" s="26"/>
      <c r="AN109" s="26"/>
      <c r="AO109" s="26"/>
      <c r="AP109" s="26"/>
      <c r="AQ109" s="26"/>
      <c r="AR109" s="26"/>
      <c r="AS109" s="26"/>
    </row>
    <row r="110" spans="1:45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</row>
    <row r="111" spans="1:45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  <c r="AM111" s="26"/>
      <c r="AN111" s="26"/>
      <c r="AO111" s="26"/>
      <c r="AP111" s="26"/>
      <c r="AQ111" s="26"/>
      <c r="AR111" s="26"/>
      <c r="AS111" s="26"/>
    </row>
    <row r="112" spans="1:45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  <c r="AQ112" s="26"/>
      <c r="AR112" s="26"/>
      <c r="AS112" s="26"/>
    </row>
    <row r="113" spans="1:45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  <c r="AL113" s="26"/>
      <c r="AM113" s="26"/>
      <c r="AN113" s="26"/>
      <c r="AO113" s="26"/>
      <c r="AP113" s="26"/>
      <c r="AQ113" s="26"/>
      <c r="AR113" s="26"/>
      <c r="AS113" s="26"/>
    </row>
    <row r="114" spans="1:45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  <c r="AM114" s="26"/>
      <c r="AN114" s="26"/>
      <c r="AO114" s="26"/>
      <c r="AP114" s="26"/>
      <c r="AQ114" s="26"/>
      <c r="AR114" s="26"/>
      <c r="AS114" s="26"/>
    </row>
    <row r="115" spans="1:45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  <c r="AL115" s="26"/>
      <c r="AM115" s="26"/>
      <c r="AN115" s="26"/>
      <c r="AO115" s="26"/>
      <c r="AP115" s="26"/>
      <c r="AQ115" s="26"/>
      <c r="AR115" s="26"/>
      <c r="AS115" s="26"/>
    </row>
    <row r="116" spans="1:45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  <c r="AL116" s="26"/>
      <c r="AM116" s="26"/>
      <c r="AN116" s="26"/>
      <c r="AO116" s="26"/>
      <c r="AP116" s="26"/>
      <c r="AQ116" s="26"/>
      <c r="AR116" s="26"/>
      <c r="AS116" s="26"/>
    </row>
  </sheetData>
  <sheetProtection password="CA69" sheet="1" objects="1" scenarios="1"/>
  <protectedRanges>
    <protectedRange password="CAE1" sqref="B15" name="مكافأت رمضان"/>
    <protectedRange password="DD06" sqref="B13 B10 B16" name="علاوة"/>
    <protectedRange password="8E16" sqref="B12" name="التقاعد"/>
  </protectedRanges>
  <mergeCells count="21">
    <mergeCell ref="A19:V19"/>
    <mergeCell ref="T10:V10"/>
    <mergeCell ref="T16:V16"/>
    <mergeCell ref="A1:D1"/>
    <mergeCell ref="S1:V1"/>
    <mergeCell ref="A2:D2"/>
    <mergeCell ref="S2:V2"/>
    <mergeCell ref="A3:D4"/>
    <mergeCell ref="E3:R4"/>
    <mergeCell ref="A8:B8"/>
    <mergeCell ref="A17:B17"/>
    <mergeCell ref="A18:V18"/>
    <mergeCell ref="S3:V4"/>
    <mergeCell ref="C5:D5"/>
    <mergeCell ref="S5:V5"/>
    <mergeCell ref="C6:D6"/>
    <mergeCell ref="E6:R7"/>
    <mergeCell ref="S6:V6"/>
    <mergeCell ref="A7:C7"/>
    <mergeCell ref="S7:V7"/>
    <mergeCell ref="A9:B9"/>
  </mergeCells>
  <conditionalFormatting sqref="C15:V17 C9:T13 U9:V9 U11:V13">
    <cfRule type="cellIs" dxfId="2" priority="4" operator="lessThan">
      <formula>0</formula>
    </cfRule>
    <cfRule type="cellIs" dxfId="1" priority="5" operator="greaterThan">
      <formula>0</formula>
    </cfRule>
  </conditionalFormatting>
  <conditionalFormatting sqref="C14:V14">
    <cfRule type="cellIs" dxfId="0" priority="3" operator="greaterThan">
      <formula>0</formula>
    </cfRule>
  </conditionalFormatting>
  <dataValidations count="1">
    <dataValidation type="list" errorStyle="information" showDropDown="1" showInputMessage="1" showErrorMessage="1" errorTitle="مراتب موظفي مؤسسة البريد السعودي" error="الموظفين&#10;من 36  حتى 51&#10;&#10;المستخدمين&#10;من 17  حتى 21&#10;&#10;بند العمال&#10;من 61  حتى 64" promptTitle="ادخل المرتبة حسب التالي" prompt="    الموظفين&#10;من 36  حتى 51&#10;&#10;   المستخدمين&#10;من 17  حتى 21&#10;&#10;    بند الاجور&#10;من 61  حتى 64" sqref="B5">
      <formula1>$W$1:$W$25</formula1>
    </dataValidation>
  </dataValidations>
  <hyperlinks>
    <hyperlink ref="A19" r:id="rId1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eissa1391</dc:creator>
  <cp:lastModifiedBy>khalid</cp:lastModifiedBy>
  <cp:lastPrinted>2011-05-30T07:05:22Z</cp:lastPrinted>
  <dcterms:created xsi:type="dcterms:W3CDTF">2011-03-27T03:07:05Z</dcterms:created>
  <dcterms:modified xsi:type="dcterms:W3CDTF">2011-06-08T19:08:21Z</dcterms:modified>
</cp:coreProperties>
</file>